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Смета" sheetId="1" r:id="rId1"/>
  </sheets>
  <definedNames>
    <definedName name="AddAddres" localSheetId="0">'Смета'!#REF!</definedName>
    <definedName name="AddresObjekta" localSheetId="0">'Смета'!#REF!</definedName>
    <definedName name="DataDogovora" localSheetId="0">'Смета'!#REF!</definedName>
    <definedName name="DataDopSogl" localSheetId="0">'Смета'!#REF!</definedName>
    <definedName name="DataPodpisiEstimate" localSheetId="0">'Смета'!#REF!</definedName>
    <definedName name="FormatEstimate" localSheetId="0">'Смета'!#REF!</definedName>
    <definedName name="IdEstimate" localSheetId="0">'Смета'!#REF!</definedName>
    <definedName name="ItogoPoRazdelam" localSheetId="0">'Смета'!$I$62</definedName>
    <definedName name="ItogoStoimostMaterialov" localSheetId="0">'Смета'!$H$62</definedName>
    <definedName name="ItogoStoimostRabot" localSheetId="0">'Смета'!$G$62</definedName>
    <definedName name="LabelDataPodpisiPodrjadschika" localSheetId="0">'Смета'!#REF!</definedName>
    <definedName name="LabelDataPodpisiZakazschika" localSheetId="0">'Смета'!#REF!</definedName>
    <definedName name="LabelEstimate" localSheetId="0">'Смета'!$A$13</definedName>
    <definedName name="LabelItogoPoSmete" localSheetId="0">'Смета'!$I$15</definedName>
    <definedName name="LabelItogoStMater" localSheetId="0">'Смета'!$I$17</definedName>
    <definedName name="LabelItogoStRabot" localSheetId="0">'Смета'!$I$16</definedName>
    <definedName name="LabelKDogovoru" localSheetId="0">'Смета'!#REF!</definedName>
    <definedName name="LabelNaimenovanie" localSheetId="0">'Смета'!$A$14</definedName>
    <definedName name="LabelPodpisPodrjadschika" localSheetId="0">'Смета'!#REF!</definedName>
    <definedName name="LabelPodpisZakazschika" localSheetId="0">'Смета'!#REF!</definedName>
    <definedName name="LabelPodrjadschik" localSheetId="0">'Смета'!#REF!</definedName>
    <definedName name="LabelPrilogenie" localSheetId="0">'Смета'!#REF!</definedName>
    <definedName name="LabelUrovenPrice" localSheetId="0">'Смета'!$A$17</definedName>
    <definedName name="LabelZakazschik" localSheetId="0">'Смета'!#REF!</definedName>
    <definedName name="LastRowEstimate" localSheetId="0">'Смета'!$P$68</definedName>
    <definedName name="MaterialsPlusLimZatr" localSheetId="0">'Смета'!$GR$14</definedName>
    <definedName name="NaimenovanieRabot" localSheetId="0">'Смета'!#REF!</definedName>
    <definedName name="NameObjekt" localSheetId="0">'Смета'!#REF!</definedName>
    <definedName name="NamePodrjadschika" localSheetId="0">'Смета'!#REF!</definedName>
    <definedName name="NameZakazschika" localSheetId="0">'Смета'!#REF!</definedName>
    <definedName name="NumDogovora" localSheetId="0">'Смета'!#REF!</definedName>
    <definedName name="NumDopSogl" localSheetId="0">'Смета'!#REF!</definedName>
    <definedName name="NumEstimate" localSheetId="0">'Смета'!#REF!</definedName>
    <definedName name="NumPril" localSheetId="0">'Смета'!#REF!</definedName>
    <definedName name="PorNumDok" localSheetId="0">'Смета'!$GR$13</definedName>
    <definedName name="PredstavlenieNDS" localSheetId="0">'Смета'!#REF!</definedName>
    <definedName name="PrintSostProv" localSheetId="0">'Смета'!#REF!</definedName>
    <definedName name="ProgrammVersion" localSheetId="0">'Смета'!#REF!</definedName>
    <definedName name="StavkaNDS" localSheetId="0">'Смета'!#REF!</definedName>
    <definedName name="SummaBezNDS" localSheetId="0">'Смета'!$I$66</definedName>
    <definedName name="SummaNDS" localSheetId="0">'Смета'!$I$67</definedName>
    <definedName name="TipDokumenta" localSheetId="0">'Смета'!#REF!</definedName>
    <definedName name="TypeEstimate" localSheetId="0">'Смета'!#REF!</definedName>
    <definedName name="VsegoPoSmete" localSheetId="0">'Смета'!$I$68</definedName>
    <definedName name="_xlnm.Print_Titles" localSheetId="0">'Смета'!$20:$20</definedName>
    <definedName name="НР" localSheetId="0">'Смета'!#REF!</definedName>
    <definedName name="_xlnm.Print_Area" localSheetId="0">'Смета'!$A$13:$I$68</definedName>
  </definedNames>
  <calcPr fullCalcOnLoad="1"/>
</workbook>
</file>

<file path=xl/sharedStrings.xml><?xml version="1.0" encoding="utf-8"?>
<sst xmlns="http://schemas.openxmlformats.org/spreadsheetml/2006/main" count="172" uniqueCount="101">
  <si>
    <t>smitog</t>
  </si>
  <si>
    <t>Всего по смете:</t>
  </si>
  <si>
    <t>nds</t>
  </si>
  <si>
    <t>НДС:</t>
  </si>
  <si>
    <t>lz_itogo</t>
  </si>
  <si>
    <t>Итого:</t>
  </si>
  <si>
    <t>lz_nothi</t>
  </si>
  <si>
    <t>lz_top_m</t>
  </si>
  <si>
    <t>Накладные и транспортные расходы</t>
  </si>
  <si>
    <t>smitograzd</t>
  </si>
  <si>
    <t>Итого по разделам:</t>
  </si>
  <si>
    <t>mr</t>
  </si>
  <si>
    <t>irazd</t>
  </si>
  <si>
    <t>Итого по разделу:</t>
  </si>
  <si>
    <t>mat</t>
  </si>
  <si>
    <t>шт</t>
  </si>
  <si>
    <t>pr</t>
  </si>
  <si>
    <t>к-т</t>
  </si>
  <si>
    <t>3</t>
  </si>
  <si>
    <t>2</t>
  </si>
  <si>
    <t>1</t>
  </si>
  <si>
    <t>razd</t>
  </si>
  <si>
    <t>Раздел: Прочие работы</t>
  </si>
  <si>
    <t>Материалы для монтажа узла распределительного</t>
  </si>
  <si>
    <t xml:space="preserve">Монтаж распределительного узла </t>
  </si>
  <si>
    <t>Материалы для монтажа коллекторных шкафов</t>
  </si>
  <si>
    <t>Монтаж коллекторного шкафа</t>
  </si>
  <si>
    <t>7</t>
  </si>
  <si>
    <t>Монтаж радиаторов отопления</t>
  </si>
  <si>
    <t>6</t>
  </si>
  <si>
    <t>м.п.</t>
  </si>
  <si>
    <t>Гофротруба из ПВХ d32</t>
  </si>
  <si>
    <t>Защита труб в изоляции от механических повреждений</t>
  </si>
  <si>
    <t>5</t>
  </si>
  <si>
    <t>Трубка Energoflex Super 48/13</t>
  </si>
  <si>
    <t>Трубка Energoflex Super 76/13</t>
  </si>
  <si>
    <t>Изолирование труб</t>
  </si>
  <si>
    <t>4</t>
  </si>
  <si>
    <t>Фитинги</t>
  </si>
  <si>
    <t>Труба ВГП d15х2,5 мм</t>
  </si>
  <si>
    <t>Труба ВГП d25х2,8 мм</t>
  </si>
  <si>
    <t>Труба ВГП d40х3 мм</t>
  </si>
  <si>
    <t>Труба РЕ-Хс соединение PPSU под натяжное кольцо PUSH d14х2 мм</t>
  </si>
  <si>
    <t>Труба РЕ-Хс соединение PPSU под натяжное кольцо PUSH d18х2 мм</t>
  </si>
  <si>
    <t>Труба РЕ-Хс соединение PPSU под натяжное кольцо PUSH d32х4,4 мм</t>
  </si>
  <si>
    <t xml:space="preserve">Прокладка труб из сшитого полиэтилена </t>
  </si>
  <si>
    <t>Раздел: Отопление</t>
  </si>
  <si>
    <t>Всего</t>
  </si>
  <si>
    <t>Материалы и механизмы</t>
  </si>
  <si>
    <t>Работы</t>
  </si>
  <si>
    <t>Стоимость, руб.</t>
  </si>
  <si>
    <t>Цена единицы, руб.</t>
  </si>
  <si>
    <t>Кол-во</t>
  </si>
  <si>
    <t>Ед. изм.</t>
  </si>
  <si>
    <t>Наименование работ, материалов, затрат</t>
  </si>
  <si>
    <t>№ п/п</t>
  </si>
  <si>
    <t>Стоимость материалов:</t>
  </si>
  <si>
    <t>Стоимость работы:</t>
  </si>
  <si>
    <t>Сметная стоимость:</t>
  </si>
  <si>
    <t>Фитинги, запорная арматура</t>
  </si>
  <si>
    <t>Испытания, пусконаладочные работы</t>
  </si>
  <si>
    <t>Прокладка труб стальных водогазопроводных легких</t>
  </si>
  <si>
    <t>Трубка Energoflex Super 35/13</t>
  </si>
  <si>
    <t>Без НДС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</si>
  <si>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</si>
  <si>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</si>
  <si>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</si>
  <si>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</si>
  <si>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</si>
  <si>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</si>
  <si>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</si>
  <si>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</si>
  <si>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</si>
  <si>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</si>
  <si>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</si>
  <si>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4.1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</si>
  <si>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</si>
  <si>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</si>
  <si>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</si>
  <si>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</si>
  <si>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</si>
  <si>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</si>
  <si>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</si>
  <si>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</si>
  <si>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</si>
  <si>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</si>
  <si>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</si>
  <si>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7.1</t>
  </si>
  <si>
    <t>Стальной радиатор отопления с нижним подключением                    22-500-800</t>
  </si>
  <si>
    <t>Стальной радиатор отопления с нижним подключением                  22-500-900</t>
  </si>
  <si>
    <t>Стальной радиатор отопления с нижним подключением                  22-500-1000</t>
  </si>
  <si>
    <t>Стальной радиатор отопления с нижним подключением                22-300-900</t>
  </si>
  <si>
    <t>Стальной радиатор отопления с нижним подключением                 22-300-1000</t>
  </si>
  <si>
    <t>Стальной радиатор отопления с нижним подключением                   22-300-1100</t>
  </si>
  <si>
    <t>Стальной радиатор отопления с нижним подключением                    22-300-1200</t>
  </si>
  <si>
    <t>Стальной радиатор отопления с нижним подключением                  22-300-1600</t>
  </si>
  <si>
    <t>Стальной радиатор отопления с нижним подключением                22-300-1800</t>
  </si>
  <si>
    <t>Стальной радиатор отопления с нижним подключением                  22-300-2000</t>
  </si>
  <si>
    <t>8</t>
  </si>
  <si>
    <t>8.1</t>
  </si>
  <si>
    <t>Изолирование труб в ИТП и вентиляционной камере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</si>
</sst>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48"/>
      <name val="Times New Roman"/>
      <family val="1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FFFF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8B4513"/>
      <name val="Times New Roman"/>
      <family val="1"/>
    </font>
    <font>
      <sz val="12"/>
      <color rgb="FF4169E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72" fontId="50" fillId="0" borderId="0" xfId="0" applyNumberFormat="1" applyFont="1" applyAlignment="1">
      <alignment horizontal="right"/>
    </xf>
    <xf numFmtId="0" fontId="50" fillId="0" borderId="0" xfId="0" applyFont="1" applyAlignment="1">
      <alignment horizontal="left"/>
    </xf>
    <xf numFmtId="9" fontId="50" fillId="0" borderId="0" xfId="0" applyNumberFormat="1" applyFont="1" applyAlignment="1">
      <alignment horizontal="left"/>
    </xf>
    <xf numFmtId="172" fontId="51" fillId="0" borderId="0" xfId="0" applyNumberFormat="1" applyFont="1" applyAlignment="1">
      <alignment horizontal="right"/>
    </xf>
    <xf numFmtId="0" fontId="51" fillId="0" borderId="0" xfId="0" applyFont="1" applyAlignment="1">
      <alignment horizontal="left"/>
    </xf>
    <xf numFmtId="9" fontId="52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172" fontId="50" fillId="0" borderId="10" xfId="0" applyNumberFormat="1" applyFont="1" applyBorder="1" applyAlignment="1">
      <alignment horizontal="right"/>
    </xf>
    <xf numFmtId="17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left"/>
    </xf>
    <xf numFmtId="172" fontId="51" fillId="0" borderId="11" xfId="0" applyNumberFormat="1" applyFont="1" applyFill="1" applyBorder="1" applyAlignment="1">
      <alignment horizontal="right"/>
    </xf>
    <xf numFmtId="172" fontId="51" fillId="0" borderId="12" xfId="0" applyNumberFormat="1" applyFont="1" applyFill="1" applyBorder="1" applyAlignment="1">
      <alignment horizontal="right"/>
    </xf>
    <xf numFmtId="172" fontId="52" fillId="0" borderId="12" xfId="0" applyNumberFormat="1" applyFont="1" applyFill="1" applyBorder="1" applyAlignment="1">
      <alignment horizontal="right"/>
    </xf>
    <xf numFmtId="0" fontId="51" fillId="0" borderId="12" xfId="0" applyNumberFormat="1" applyFont="1" applyFill="1" applyBorder="1" applyAlignment="1">
      <alignment horizontal="left"/>
    </xf>
    <xf numFmtId="0" fontId="51" fillId="0" borderId="12" xfId="0" applyNumberFormat="1" applyFont="1" applyFill="1" applyBorder="1" applyAlignment="1">
      <alignment horizontal="left" vertical="top" wrapText="1"/>
    </xf>
    <xf numFmtId="49" fontId="51" fillId="0" borderId="13" xfId="0" applyNumberFormat="1" applyFont="1" applyFill="1" applyBorder="1" applyAlignment="1">
      <alignment horizontal="left" vertical="top"/>
    </xf>
    <xf numFmtId="172" fontId="53" fillId="0" borderId="11" xfId="0" applyNumberFormat="1" applyFont="1" applyFill="1" applyBorder="1" applyAlignment="1">
      <alignment horizontal="right"/>
    </xf>
    <xf numFmtId="172" fontId="53" fillId="0" borderId="12" xfId="0" applyNumberFormat="1" applyFont="1" applyFill="1" applyBorder="1" applyAlignment="1">
      <alignment horizontal="right"/>
    </xf>
    <xf numFmtId="0" fontId="53" fillId="0" borderId="12" xfId="0" applyNumberFormat="1" applyFont="1" applyFill="1" applyBorder="1" applyAlignment="1">
      <alignment horizontal="left"/>
    </xf>
    <xf numFmtId="0" fontId="53" fillId="0" borderId="12" xfId="0" applyNumberFormat="1" applyFont="1" applyFill="1" applyBorder="1" applyAlignment="1">
      <alignment horizontal="left" vertical="top" wrapText="1"/>
    </xf>
    <xf numFmtId="49" fontId="53" fillId="0" borderId="13" xfId="0" applyNumberFormat="1" applyFont="1" applyFill="1" applyBorder="1" applyAlignment="1">
      <alignment horizontal="left" vertical="top"/>
    </xf>
    <xf numFmtId="0" fontId="48" fillId="0" borderId="14" xfId="0" applyFont="1" applyBorder="1" applyAlignment="1">
      <alignment/>
    </xf>
    <xf numFmtId="0" fontId="54" fillId="0" borderId="14" xfId="0" applyFont="1" applyBorder="1" applyAlignment="1">
      <alignment horizontal="left"/>
    </xf>
    <xf numFmtId="0" fontId="54" fillId="0" borderId="14" xfId="0" applyFont="1" applyBorder="1" applyAlignment="1">
      <alignment horizontal="right"/>
    </xf>
    <xf numFmtId="0" fontId="55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172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172" fontId="56" fillId="0" borderId="0" xfId="0" applyNumberFormat="1" applyFont="1" applyAlignment="1">
      <alignment horizontal="right"/>
    </xf>
    <xf numFmtId="0" fontId="5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/>
    </xf>
    <xf numFmtId="172" fontId="2" fillId="0" borderId="12" xfId="0" applyNumberFormat="1" applyFont="1" applyFill="1" applyBorder="1" applyAlignment="1">
      <alignment horizontal="right"/>
    </xf>
    <xf numFmtId="172" fontId="2" fillId="0" borderId="11" xfId="0" applyNumberFormat="1" applyFont="1" applyFill="1" applyBorder="1" applyAlignment="1">
      <alignment horizontal="right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 horizontal="center"/>
    </xf>
    <xf numFmtId="0" fontId="54" fillId="0" borderId="0" xfId="0" applyFont="1" applyAlignment="1">
      <alignment horizontal="center" vertical="top" wrapText="1"/>
    </xf>
    <xf numFmtId="0" fontId="5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R74"/>
  <sheetViews>
    <sheetView showGridLines="0" tabSelected="1" zoomScalePageLayoutView="0" workbookViewId="0" topLeftCell="A1">
      <selection activeCell="M16" sqref="M16"/>
    </sheetView>
  </sheetViews>
  <sheetFormatPr defaultColWidth="9.140625" defaultRowHeight="15"/>
  <cols>
    <col min="1" max="1" width="4.57421875" style="1" customWidth="1"/>
    <col min="2" max="2" width="61.421875" style="1" customWidth="1"/>
    <col min="3" max="3" width="7.8515625" style="1" customWidth="1"/>
    <col min="4" max="4" width="11.140625" style="1" customWidth="1"/>
    <col min="5" max="5" width="13.28125" style="1" customWidth="1"/>
    <col min="6" max="6" width="14.57421875" style="1" customWidth="1"/>
    <col min="7" max="9" width="16.140625" style="1" customWidth="1"/>
    <col min="10" max="10" width="9.140625" style="2" customWidth="1"/>
    <col min="12" max="209" width="9.140625" style="2" customWidth="1"/>
    <col min="210" max="16384" width="9.140625" style="1" customWidth="1"/>
  </cols>
  <sheetData>
    <row r="2" spans="3:9" ht="15.75">
      <c r="C2" s="42"/>
      <c r="D2" s="43"/>
      <c r="E2" s="43"/>
      <c r="F2" s="43"/>
      <c r="G2" s="43"/>
      <c r="H2" s="43"/>
      <c r="I2" s="43"/>
    </row>
    <row r="3" spans="3:9" ht="15.75">
      <c r="C3" s="43"/>
      <c r="D3" s="43"/>
      <c r="E3" s="43"/>
      <c r="F3" s="43"/>
      <c r="G3" s="43"/>
      <c r="H3" s="43"/>
      <c r="I3" s="43"/>
    </row>
    <row r="4" spans="3:9" ht="15.75">
      <c r="C4" s="43"/>
      <c r="D4" s="43"/>
      <c r="E4" s="43"/>
      <c r="F4" s="43"/>
      <c r="G4" s="43"/>
      <c r="H4" s="43"/>
      <c r="I4" s="43"/>
    </row>
    <row r="5" spans="3:9" ht="15.75">
      <c r="C5" s="43"/>
      <c r="D5" s="43"/>
      <c r="E5" s="43"/>
      <c r="F5" s="43"/>
      <c r="G5" s="43"/>
      <c r="H5" s="43"/>
      <c r="I5" s="43"/>
    </row>
    <row r="6" spans="3:9" ht="15.75">
      <c r="C6" s="43"/>
      <c r="D6" s="43"/>
      <c r="E6" s="43"/>
      <c r="F6" s="43"/>
      <c r="G6" s="43"/>
      <c r="H6" s="43"/>
      <c r="I6" s="43"/>
    </row>
    <row r="7" spans="3:9" ht="15.75">
      <c r="C7" s="43"/>
      <c r="D7" s="43"/>
      <c r="E7" s="43"/>
      <c r="F7" s="43"/>
      <c r="G7" s="43"/>
      <c r="H7" s="43"/>
      <c r="I7" s="43"/>
    </row>
    <row r="8" spans="3:9" ht="15.75">
      <c r="C8" s="43"/>
      <c r="D8" s="43"/>
      <c r="E8" s="43"/>
      <c r="F8" s="43"/>
      <c r="G8" s="43"/>
      <c r="H8" s="43"/>
      <c r="I8" s="43"/>
    </row>
    <row r="9" spans="3:9" ht="15.75">
      <c r="C9" s="43"/>
      <c r="D9" s="43"/>
      <c r="E9" s="43"/>
      <c r="F9" s="43"/>
      <c r="G9" s="43"/>
      <c r="H9" s="43"/>
      <c r="I9" s="43"/>
    </row>
    <row r="10" spans="3:9" ht="15.75">
      <c r="C10" s="37"/>
      <c r="D10" s="37"/>
      <c r="E10" s="37"/>
      <c r="F10" s="37"/>
      <c r="G10" s="37"/>
      <c r="H10" s="37"/>
      <c r="I10" s="37"/>
    </row>
    <row r="11" spans="3:9" ht="15.75">
      <c r="C11" s="37"/>
      <c r="D11" s="37"/>
      <c r="E11" s="37"/>
      <c r="F11" s="37"/>
      <c r="G11" s="37"/>
      <c r="H11" s="37"/>
      <c r="I11" s="37"/>
    </row>
    <row r="12" spans="3:9" ht="15.75">
      <c r="C12" s="37"/>
      <c r="D12" s="37"/>
      <c r="E12" s="37"/>
      <c r="F12" s="37"/>
      <c r="G12" s="37"/>
      <c r="H12" s="37"/>
      <c r="I12" s="37"/>
    </row>
    <row r="13" spans="1:200" ht="39.75" customHeight="1">
      <c r="A13" s="46"/>
      <c r="B13" s="46"/>
      <c r="C13" s="46"/>
      <c r="D13" s="46"/>
      <c r="E13" s="46"/>
      <c r="F13" s="46"/>
      <c r="G13" s="46"/>
      <c r="H13" s="46"/>
      <c r="I13" s="46"/>
      <c r="GR13" s="2">
        <v>1</v>
      </c>
    </row>
    <row r="14" spans="1:200" ht="39.75" customHeight="1">
      <c r="A14" s="47"/>
      <c r="B14" s="47"/>
      <c r="C14" s="47"/>
      <c r="D14" s="47"/>
      <c r="E14" s="47"/>
      <c r="F14" s="47"/>
      <c r="G14" s="47"/>
      <c r="H14" s="47"/>
      <c r="I14" s="47"/>
      <c r="GR14" s="2" t="b">
        <v>0</v>
      </c>
    </row>
    <row r="15" spans="8:9" ht="15.75" customHeight="1">
      <c r="H15" s="36" t="s">
        <v>58</v>
      </c>
      <c r="I15" s="35">
        <f>VsegoPoSmete</f>
        <v>1429999.34</v>
      </c>
    </row>
    <row r="16" spans="8:9" ht="15.75" customHeight="1">
      <c r="H16" s="34" t="s">
        <v>57</v>
      </c>
      <c r="I16" s="33">
        <v>514365.34</v>
      </c>
    </row>
    <row r="17" spans="8:9" ht="15.75" customHeight="1">
      <c r="H17" s="34" t="s">
        <v>56</v>
      </c>
      <c r="I17" s="33">
        <v>915634</v>
      </c>
    </row>
    <row r="18" spans="1:9" ht="19.5" customHeight="1">
      <c r="A18" s="48" t="s">
        <v>55</v>
      </c>
      <c r="B18" s="48" t="s">
        <v>54</v>
      </c>
      <c r="C18" s="48" t="s">
        <v>53</v>
      </c>
      <c r="D18" s="48" t="s">
        <v>52</v>
      </c>
      <c r="E18" s="48" t="s">
        <v>51</v>
      </c>
      <c r="F18" s="48"/>
      <c r="G18" s="48" t="s">
        <v>50</v>
      </c>
      <c r="H18" s="48"/>
      <c r="I18" s="48"/>
    </row>
    <row r="19" spans="1:9" ht="49.5" customHeight="1">
      <c r="A19" s="48"/>
      <c r="B19" s="48"/>
      <c r="C19" s="48"/>
      <c r="D19" s="48"/>
      <c r="E19" s="32" t="s">
        <v>49</v>
      </c>
      <c r="F19" s="32" t="s">
        <v>48</v>
      </c>
      <c r="G19" s="32" t="s">
        <v>49</v>
      </c>
      <c r="H19" s="32" t="s">
        <v>48</v>
      </c>
      <c r="I19" s="32" t="s">
        <v>47</v>
      </c>
    </row>
    <row r="20" spans="1:9" ht="14.25" customHeight="1">
      <c r="A20" s="31">
        <v>1</v>
      </c>
      <c r="B20" s="31">
        <v>2</v>
      </c>
      <c r="C20" s="31">
        <v>3</v>
      </c>
      <c r="D20" s="31">
        <v>4</v>
      </c>
      <c r="E20" s="31">
        <v>5</v>
      </c>
      <c r="F20" s="31">
        <v>6</v>
      </c>
      <c r="G20" s="31">
        <v>7</v>
      </c>
      <c r="H20" s="31">
        <v>8</v>
      </c>
      <c r="I20" s="31">
        <v>9</v>
      </c>
    </row>
    <row r="21" ht="15.75">
      <c r="P21" s="2" t="s">
        <v>11</v>
      </c>
    </row>
    <row r="22" spans="1:16" ht="15.75">
      <c r="A22" s="30">
        <v>1</v>
      </c>
      <c r="B22" s="29" t="s">
        <v>46</v>
      </c>
      <c r="C22" s="28"/>
      <c r="D22" s="28"/>
      <c r="E22" s="28"/>
      <c r="F22" s="28"/>
      <c r="G22" s="28"/>
      <c r="H22" s="28"/>
      <c r="I22" s="28"/>
      <c r="P22" s="2" t="s">
        <v>21</v>
      </c>
    </row>
    <row r="23" spans="1:16" ht="15.75">
      <c r="A23" s="22" t="s">
        <v>20</v>
      </c>
      <c r="B23" s="21" t="s">
        <v>45</v>
      </c>
      <c r="C23" s="20" t="s">
        <v>30</v>
      </c>
      <c r="D23" s="19">
        <f>D24+D25+D26</f>
        <v>1020</v>
      </c>
      <c r="E23" s="18">
        <v>110</v>
      </c>
      <c r="F23" s="18"/>
      <c r="G23" s="18">
        <f>ROUND(E23*ROUND(D23,2),2)</f>
        <v>112200</v>
      </c>
      <c r="H23" s="18"/>
      <c r="I23" s="17">
        <f aca="true" t="shared" si="0" ref="I23:I53">G23+H23</f>
        <v>112200</v>
      </c>
      <c r="P23" s="2" t="s">
        <v>16</v>
      </c>
    </row>
    <row r="24" spans="1:16" ht="31.5">
      <c r="A24" s="27" t="s">
        <v>64</v>
      </c>
      <c r="B24" s="26" t="s">
        <v>44</v>
      </c>
      <c r="C24" s="25" t="s">
        <v>30</v>
      </c>
      <c r="D24" s="19">
        <v>190</v>
      </c>
      <c r="E24" s="24"/>
      <c r="F24" s="24">
        <v>342</v>
      </c>
      <c r="G24" s="24"/>
      <c r="H24" s="24">
        <f>ROUND(F24*ROUND(D24,2),2)</f>
        <v>64980</v>
      </c>
      <c r="I24" s="23">
        <f t="shared" si="0"/>
        <v>64980</v>
      </c>
      <c r="P24" s="2" t="s">
        <v>14</v>
      </c>
    </row>
    <row r="25" spans="1:16" ht="31.5">
      <c r="A25" s="27" t="s">
        <v>65</v>
      </c>
      <c r="B25" s="26" t="s">
        <v>43</v>
      </c>
      <c r="C25" s="25" t="s">
        <v>30</v>
      </c>
      <c r="D25" s="19">
        <v>540</v>
      </c>
      <c r="E25" s="24"/>
      <c r="F25" s="24">
        <v>124</v>
      </c>
      <c r="G25" s="24"/>
      <c r="H25" s="24">
        <f>ROUND(F25*ROUND(D25,2),2)</f>
        <v>66960</v>
      </c>
      <c r="I25" s="23">
        <f t="shared" si="0"/>
        <v>66960</v>
      </c>
      <c r="P25" s="2" t="s">
        <v>14</v>
      </c>
    </row>
    <row r="26" spans="1:16" ht="31.5">
      <c r="A26" s="27" t="s">
        <v>66</v>
      </c>
      <c r="B26" s="26" t="s">
        <v>42</v>
      </c>
      <c r="C26" s="25" t="s">
        <v>30</v>
      </c>
      <c r="D26" s="19">
        <v>290</v>
      </c>
      <c r="E26" s="24"/>
      <c r="F26" s="24">
        <v>93</v>
      </c>
      <c r="G26" s="24"/>
      <c r="H26" s="24">
        <f>ROUND(F26*ROUND(D26,2),2)</f>
        <v>26970</v>
      </c>
      <c r="I26" s="23">
        <f t="shared" si="0"/>
        <v>26970</v>
      </c>
      <c r="P26" s="2" t="s">
        <v>14</v>
      </c>
    </row>
    <row r="27" spans="1:16" ht="15.75">
      <c r="A27" s="27" t="s">
        <v>67</v>
      </c>
      <c r="B27" s="26" t="s">
        <v>38</v>
      </c>
      <c r="C27" s="25" t="s">
        <v>17</v>
      </c>
      <c r="D27" s="19">
        <v>1</v>
      </c>
      <c r="E27" s="24"/>
      <c r="F27" s="24">
        <v>60000</v>
      </c>
      <c r="G27" s="24"/>
      <c r="H27" s="24">
        <f>ROUND(F27*ROUND(D27,2),2)</f>
        <v>60000</v>
      </c>
      <c r="I27" s="23">
        <f t="shared" si="0"/>
        <v>60000</v>
      </c>
      <c r="P27" s="2" t="s">
        <v>14</v>
      </c>
    </row>
    <row r="28" spans="1:16" ht="15.75">
      <c r="A28" s="22" t="s">
        <v>19</v>
      </c>
      <c r="B28" s="21" t="s">
        <v>61</v>
      </c>
      <c r="C28" s="20" t="s">
        <v>30</v>
      </c>
      <c r="D28" s="19">
        <f>D29+D30+D31</f>
        <v>11</v>
      </c>
      <c r="E28" s="18">
        <v>300</v>
      </c>
      <c r="F28" s="18"/>
      <c r="G28" s="18">
        <f>ROUND(E28*ROUND(D28,2),2)</f>
        <v>3300</v>
      </c>
      <c r="H28" s="18"/>
      <c r="I28" s="17">
        <f t="shared" si="0"/>
        <v>3300</v>
      </c>
      <c r="P28" s="2" t="s">
        <v>16</v>
      </c>
    </row>
    <row r="29" spans="1:16" ht="15.75">
      <c r="A29" s="27" t="s">
        <v>68</v>
      </c>
      <c r="B29" s="26" t="s">
        <v>41</v>
      </c>
      <c r="C29" s="25" t="s">
        <v>30</v>
      </c>
      <c r="D29" s="19">
        <v>5</v>
      </c>
      <c r="E29" s="24"/>
      <c r="F29" s="24">
        <v>583</v>
      </c>
      <c r="G29" s="24"/>
      <c r="H29" s="24">
        <f>ROUND(F29*ROUND(D29,2),2)</f>
        <v>2915</v>
      </c>
      <c r="I29" s="23">
        <f t="shared" si="0"/>
        <v>2915</v>
      </c>
      <c r="P29" s="2" t="s">
        <v>14</v>
      </c>
    </row>
    <row r="30" spans="1:16" ht="15.75">
      <c r="A30" s="27" t="s">
        <v>69</v>
      </c>
      <c r="B30" s="26" t="s">
        <v>40</v>
      </c>
      <c r="C30" s="25" t="s">
        <v>30</v>
      </c>
      <c r="D30" s="19">
        <v>5</v>
      </c>
      <c r="E30" s="24"/>
      <c r="F30" s="24">
        <v>187</v>
      </c>
      <c r="G30" s="24"/>
      <c r="H30" s="24">
        <f>ROUND(F30*ROUND(D30,2),2)</f>
        <v>935</v>
      </c>
      <c r="I30" s="23">
        <f t="shared" si="0"/>
        <v>935</v>
      </c>
      <c r="P30" s="2" t="s">
        <v>14</v>
      </c>
    </row>
    <row r="31" spans="1:16" ht="15.75">
      <c r="A31" s="27" t="s">
        <v>70</v>
      </c>
      <c r="B31" s="26" t="s">
        <v>39</v>
      </c>
      <c r="C31" s="25" t="s">
        <v>30</v>
      </c>
      <c r="D31" s="19">
        <v>1</v>
      </c>
      <c r="E31" s="24"/>
      <c r="F31" s="24">
        <v>92</v>
      </c>
      <c r="G31" s="24"/>
      <c r="H31" s="24">
        <f>ROUND(F31*ROUND(D31,2),2)</f>
        <v>92</v>
      </c>
      <c r="I31" s="23">
        <f t="shared" si="0"/>
        <v>92</v>
      </c>
      <c r="P31" s="2" t="s">
        <v>14</v>
      </c>
    </row>
    <row r="32" spans="1:16" ht="15.75">
      <c r="A32" s="27" t="s">
        <v>71</v>
      </c>
      <c r="B32" s="26" t="s">
        <v>59</v>
      </c>
      <c r="C32" s="25" t="s">
        <v>17</v>
      </c>
      <c r="D32" s="19">
        <v>1</v>
      </c>
      <c r="E32" s="24"/>
      <c r="F32" s="24">
        <v>68650</v>
      </c>
      <c r="G32" s="24"/>
      <c r="H32" s="24">
        <f>ROUND(F32*ROUND(D32,2),2)</f>
        <v>68650</v>
      </c>
      <c r="I32" s="23">
        <f t="shared" si="0"/>
        <v>68650</v>
      </c>
      <c r="P32" s="2" t="s">
        <v>14</v>
      </c>
    </row>
    <row r="33" spans="1:16" ht="15.75">
      <c r="A33" s="22" t="s">
        <v>18</v>
      </c>
      <c r="B33" s="21" t="s">
        <v>36</v>
      </c>
      <c r="C33" s="20" t="s">
        <v>30</v>
      </c>
      <c r="D33" s="19">
        <f>D34+D35+D36</f>
        <v>918</v>
      </c>
      <c r="E33" s="18">
        <v>62</v>
      </c>
      <c r="F33" s="18"/>
      <c r="G33" s="18">
        <f>ROUND(E33*ROUND(D33,2),2)</f>
        <v>56916</v>
      </c>
      <c r="H33" s="18"/>
      <c r="I33" s="17">
        <f t="shared" si="0"/>
        <v>56916</v>
      </c>
      <c r="P33" s="2" t="s">
        <v>16</v>
      </c>
    </row>
    <row r="34" spans="1:16" ht="15.75">
      <c r="A34" s="27" t="s">
        <v>72</v>
      </c>
      <c r="B34" s="26" t="s">
        <v>35</v>
      </c>
      <c r="C34" s="25" t="s">
        <v>30</v>
      </c>
      <c r="D34" s="19">
        <v>2</v>
      </c>
      <c r="E34" s="24"/>
      <c r="F34" s="24">
        <v>68</v>
      </c>
      <c r="G34" s="24"/>
      <c r="H34" s="24">
        <f>ROUND(F34*ROUND(D34,2),2)</f>
        <v>136</v>
      </c>
      <c r="I34" s="23">
        <f t="shared" si="0"/>
        <v>136</v>
      </c>
      <c r="P34" s="2" t="s">
        <v>14</v>
      </c>
    </row>
    <row r="35" spans="1:16" ht="15.75">
      <c r="A35" s="27" t="s">
        <v>73</v>
      </c>
      <c r="B35" s="26" t="s">
        <v>34</v>
      </c>
      <c r="C35" s="25" t="s">
        <v>30</v>
      </c>
      <c r="D35" s="19">
        <v>5</v>
      </c>
      <c r="E35" s="24"/>
      <c r="F35" s="24">
        <v>39</v>
      </c>
      <c r="G35" s="24"/>
      <c r="H35" s="24">
        <f>ROUND(F35*ROUND(D35,2),2)</f>
        <v>195</v>
      </c>
      <c r="I35" s="23">
        <f t="shared" si="0"/>
        <v>195</v>
      </c>
      <c r="P35" s="2" t="s">
        <v>14</v>
      </c>
    </row>
    <row r="36" spans="1:16" ht="15.75">
      <c r="A36" s="27" t="s">
        <v>74</v>
      </c>
      <c r="B36" s="26" t="s">
        <v>62</v>
      </c>
      <c r="C36" s="25" t="s">
        <v>30</v>
      </c>
      <c r="D36" s="19">
        <v>911</v>
      </c>
      <c r="E36" s="24"/>
      <c r="F36" s="24">
        <v>37</v>
      </c>
      <c r="G36" s="24"/>
      <c r="H36" s="24">
        <f>ROUND(F36*ROUND(D36,2),2)</f>
        <v>33707</v>
      </c>
      <c r="I36" s="23">
        <f t="shared" si="0"/>
        <v>33707</v>
      </c>
      <c r="P36" s="2" t="s">
        <v>14</v>
      </c>
    </row>
    <row r="37" spans="1:16" ht="15.75">
      <c r="A37" s="22" t="s">
        <v>37</v>
      </c>
      <c r="B37" s="21" t="s">
        <v>32</v>
      </c>
      <c r="C37" s="20" t="s">
        <v>30</v>
      </c>
      <c r="D37" s="19">
        <f>D38</f>
        <v>1020</v>
      </c>
      <c r="E37" s="18">
        <v>48</v>
      </c>
      <c r="F37" s="18"/>
      <c r="G37" s="18">
        <f>ROUND(E37*ROUND(D37,2),2)</f>
        <v>48960</v>
      </c>
      <c r="H37" s="18"/>
      <c r="I37" s="17">
        <f t="shared" si="0"/>
        <v>48960</v>
      </c>
      <c r="P37" s="2" t="s">
        <v>16</v>
      </c>
    </row>
    <row r="38" spans="1:16" ht="15.75">
      <c r="A38" s="27" t="s">
        <v>75</v>
      </c>
      <c r="B38" s="26" t="s">
        <v>31</v>
      </c>
      <c r="C38" s="25" t="s">
        <v>30</v>
      </c>
      <c r="D38" s="19">
        <f>D23</f>
        <v>1020</v>
      </c>
      <c r="E38" s="24"/>
      <c r="F38" s="24">
        <v>42</v>
      </c>
      <c r="G38" s="24"/>
      <c r="H38" s="24">
        <f>ROUND(F38*ROUND(D38,2),2)</f>
        <v>42840</v>
      </c>
      <c r="I38" s="23">
        <f t="shared" si="0"/>
        <v>42840</v>
      </c>
      <c r="P38" s="2" t="s">
        <v>14</v>
      </c>
    </row>
    <row r="39" spans="1:16" ht="15.75">
      <c r="A39" s="22" t="s">
        <v>33</v>
      </c>
      <c r="B39" s="21" t="s">
        <v>28</v>
      </c>
      <c r="C39" s="20" t="s">
        <v>15</v>
      </c>
      <c r="D39" s="19">
        <f>SUM(D40:D49)</f>
        <v>32</v>
      </c>
      <c r="E39" s="18">
        <v>2800</v>
      </c>
      <c r="F39" s="18"/>
      <c r="G39" s="18">
        <f>ROUND(E39*ROUND(D39,2),2)</f>
        <v>89600</v>
      </c>
      <c r="H39" s="18"/>
      <c r="I39" s="17">
        <f t="shared" si="0"/>
        <v>89600</v>
      </c>
      <c r="P39" s="2" t="s">
        <v>16</v>
      </c>
    </row>
    <row r="40" spans="1:16" ht="31.5">
      <c r="A40" s="27" t="s">
        <v>76</v>
      </c>
      <c r="B40" s="26" t="s">
        <v>88</v>
      </c>
      <c r="C40" s="25" t="s">
        <v>15</v>
      </c>
      <c r="D40" s="19">
        <v>1</v>
      </c>
      <c r="E40" s="24"/>
      <c r="F40" s="24">
        <v>8777</v>
      </c>
      <c r="G40" s="24"/>
      <c r="H40" s="24">
        <f aca="true" t="shared" si="1" ref="H40:H49">ROUND(F40*ROUND(D40,2),2)</f>
        <v>8777</v>
      </c>
      <c r="I40" s="23">
        <f t="shared" si="0"/>
        <v>8777</v>
      </c>
      <c r="P40" s="2" t="s">
        <v>14</v>
      </c>
    </row>
    <row r="41" spans="1:16" ht="31.5">
      <c r="A41" s="27" t="s">
        <v>77</v>
      </c>
      <c r="B41" s="26" t="s">
        <v>89</v>
      </c>
      <c r="C41" s="25" t="s">
        <v>15</v>
      </c>
      <c r="D41" s="19">
        <v>3</v>
      </c>
      <c r="E41" s="24"/>
      <c r="F41" s="24">
        <v>9252</v>
      </c>
      <c r="G41" s="24"/>
      <c r="H41" s="24">
        <f t="shared" si="1"/>
        <v>27756</v>
      </c>
      <c r="I41" s="23">
        <f t="shared" si="0"/>
        <v>27756</v>
      </c>
      <c r="P41" s="2" t="s">
        <v>14</v>
      </c>
    </row>
    <row r="42" spans="1:16" ht="31.5">
      <c r="A42" s="27" t="s">
        <v>78</v>
      </c>
      <c r="B42" s="26" t="s">
        <v>90</v>
      </c>
      <c r="C42" s="25" t="s">
        <v>15</v>
      </c>
      <c r="D42" s="19">
        <v>4</v>
      </c>
      <c r="E42" s="24"/>
      <c r="F42" s="24">
        <v>9773</v>
      </c>
      <c r="G42" s="24"/>
      <c r="H42" s="24">
        <f t="shared" si="1"/>
        <v>39092</v>
      </c>
      <c r="I42" s="23">
        <f t="shared" si="0"/>
        <v>39092</v>
      </c>
      <c r="P42" s="2" t="s">
        <v>14</v>
      </c>
    </row>
    <row r="43" spans="1:16" ht="31.5">
      <c r="A43" s="27" t="s">
        <v>79</v>
      </c>
      <c r="B43" s="26" t="s">
        <v>91</v>
      </c>
      <c r="C43" s="25" t="s">
        <v>15</v>
      </c>
      <c r="D43" s="19">
        <v>2</v>
      </c>
      <c r="E43" s="24"/>
      <c r="F43" s="24">
        <v>7773</v>
      </c>
      <c r="G43" s="24"/>
      <c r="H43" s="24">
        <f t="shared" si="1"/>
        <v>15546</v>
      </c>
      <c r="I43" s="23">
        <f t="shared" si="0"/>
        <v>15546</v>
      </c>
      <c r="P43" s="2" t="s">
        <v>14</v>
      </c>
    </row>
    <row r="44" spans="1:16" ht="31.5">
      <c r="A44" s="27" t="s">
        <v>80</v>
      </c>
      <c r="B44" s="26" t="s">
        <v>92</v>
      </c>
      <c r="C44" s="25" t="s">
        <v>15</v>
      </c>
      <c r="D44" s="19">
        <v>3</v>
      </c>
      <c r="E44" s="24"/>
      <c r="F44" s="24">
        <v>8098</v>
      </c>
      <c r="G44" s="24"/>
      <c r="H44" s="24">
        <f t="shared" si="1"/>
        <v>24294</v>
      </c>
      <c r="I44" s="23">
        <f t="shared" si="0"/>
        <v>24294</v>
      </c>
      <c r="P44" s="2" t="s">
        <v>14</v>
      </c>
    </row>
    <row r="45" spans="1:16" ht="31.5">
      <c r="A45" s="27" t="s">
        <v>81</v>
      </c>
      <c r="B45" s="26" t="s">
        <v>93</v>
      </c>
      <c r="C45" s="25" t="s">
        <v>15</v>
      </c>
      <c r="D45" s="19">
        <v>1</v>
      </c>
      <c r="E45" s="24"/>
      <c r="F45" s="24">
        <v>8399</v>
      </c>
      <c r="G45" s="24"/>
      <c r="H45" s="24">
        <f t="shared" si="1"/>
        <v>8399</v>
      </c>
      <c r="I45" s="23">
        <f t="shared" si="0"/>
        <v>8399</v>
      </c>
      <c r="P45" s="2" t="s">
        <v>14</v>
      </c>
    </row>
    <row r="46" spans="1:16" ht="31.5">
      <c r="A46" s="27" t="s">
        <v>82</v>
      </c>
      <c r="B46" s="26" t="s">
        <v>94</v>
      </c>
      <c r="C46" s="25" t="s">
        <v>15</v>
      </c>
      <c r="D46" s="19">
        <v>1</v>
      </c>
      <c r="E46" s="24"/>
      <c r="F46" s="24">
        <v>8747</v>
      </c>
      <c r="G46" s="24"/>
      <c r="H46" s="24">
        <f t="shared" si="1"/>
        <v>8747</v>
      </c>
      <c r="I46" s="23">
        <f t="shared" si="0"/>
        <v>8747</v>
      </c>
      <c r="P46" s="2" t="s">
        <v>14</v>
      </c>
    </row>
    <row r="47" spans="1:16" ht="31.5">
      <c r="A47" s="27" t="s">
        <v>83</v>
      </c>
      <c r="B47" s="26" t="s">
        <v>95</v>
      </c>
      <c r="C47" s="25" t="s">
        <v>15</v>
      </c>
      <c r="D47" s="19">
        <v>7</v>
      </c>
      <c r="E47" s="24"/>
      <c r="F47" s="24">
        <v>10141</v>
      </c>
      <c r="G47" s="24"/>
      <c r="H47" s="24">
        <f t="shared" si="1"/>
        <v>70987</v>
      </c>
      <c r="I47" s="23">
        <f t="shared" si="0"/>
        <v>70987</v>
      </c>
      <c r="P47" s="2" t="s">
        <v>14</v>
      </c>
    </row>
    <row r="48" spans="1:16" ht="31.5">
      <c r="A48" s="27" t="s">
        <v>84</v>
      </c>
      <c r="B48" s="26" t="s">
        <v>96</v>
      </c>
      <c r="C48" s="25" t="s">
        <v>15</v>
      </c>
      <c r="D48" s="19">
        <v>1</v>
      </c>
      <c r="E48" s="24"/>
      <c r="F48" s="24">
        <v>10781</v>
      </c>
      <c r="G48" s="24"/>
      <c r="H48" s="24">
        <f t="shared" si="1"/>
        <v>10781</v>
      </c>
      <c r="I48" s="23">
        <f t="shared" si="0"/>
        <v>10781</v>
      </c>
      <c r="P48" s="2" t="s">
        <v>14</v>
      </c>
    </row>
    <row r="49" spans="1:16" ht="31.5">
      <c r="A49" s="27" t="s">
        <v>85</v>
      </c>
      <c r="B49" s="26" t="s">
        <v>97</v>
      </c>
      <c r="C49" s="25" t="s">
        <v>15</v>
      </c>
      <c r="D49" s="19">
        <v>9</v>
      </c>
      <c r="E49" s="24"/>
      <c r="F49" s="24">
        <v>10952</v>
      </c>
      <c r="G49" s="24"/>
      <c r="H49" s="24">
        <f t="shared" si="1"/>
        <v>98568</v>
      </c>
      <c r="I49" s="23">
        <f t="shared" si="0"/>
        <v>98568</v>
      </c>
      <c r="P49" s="2" t="s">
        <v>14</v>
      </c>
    </row>
    <row r="50" spans="1:16" ht="15.75">
      <c r="A50" s="22" t="s">
        <v>29</v>
      </c>
      <c r="B50" s="21" t="s">
        <v>26</v>
      </c>
      <c r="C50" s="20" t="s">
        <v>15</v>
      </c>
      <c r="D50" s="19">
        <v>5</v>
      </c>
      <c r="E50" s="18">
        <v>10000</v>
      </c>
      <c r="F50" s="18"/>
      <c r="G50" s="18">
        <f>ROUND(E50*ROUND(D50,2),2)</f>
        <v>50000</v>
      </c>
      <c r="H50" s="18"/>
      <c r="I50" s="17">
        <f t="shared" si="0"/>
        <v>50000</v>
      </c>
      <c r="P50" s="2" t="s">
        <v>16</v>
      </c>
    </row>
    <row r="51" spans="1:16" ht="15.75">
      <c r="A51" s="27" t="s">
        <v>86</v>
      </c>
      <c r="B51" s="26" t="s">
        <v>25</v>
      </c>
      <c r="C51" s="25" t="s">
        <v>17</v>
      </c>
      <c r="D51" s="19">
        <v>1</v>
      </c>
      <c r="E51" s="24"/>
      <c r="F51" s="24">
        <v>190283</v>
      </c>
      <c r="G51" s="24"/>
      <c r="H51" s="24">
        <f>ROUND(F51*ROUND(D51,2),2)</f>
        <v>190283</v>
      </c>
      <c r="I51" s="23">
        <f t="shared" si="0"/>
        <v>190283</v>
      </c>
      <c r="P51" s="2" t="s">
        <v>14</v>
      </c>
    </row>
    <row r="52" spans="1:16" ht="15.75">
      <c r="A52" s="22" t="s">
        <v>27</v>
      </c>
      <c r="B52" s="21" t="s">
        <v>24</v>
      </c>
      <c r="C52" s="20" t="s">
        <v>15</v>
      </c>
      <c r="D52" s="19">
        <v>1</v>
      </c>
      <c r="E52" s="18">
        <v>16000</v>
      </c>
      <c r="F52" s="18"/>
      <c r="G52" s="18">
        <f>ROUND(E52*ROUND(D52,2),2)</f>
        <v>16000</v>
      </c>
      <c r="H52" s="18"/>
      <c r="I52" s="17">
        <f t="shared" si="0"/>
        <v>16000</v>
      </c>
      <c r="P52" s="2" t="s">
        <v>16</v>
      </c>
    </row>
    <row r="53" spans="1:16" ht="15.75">
      <c r="A53" s="27" t="s">
        <v>87</v>
      </c>
      <c r="B53" s="26" t="s">
        <v>23</v>
      </c>
      <c r="C53" s="25" t="s">
        <v>17</v>
      </c>
      <c r="D53" s="19">
        <v>1</v>
      </c>
      <c r="E53" s="24"/>
      <c r="F53" s="24">
        <v>36000</v>
      </c>
      <c r="G53" s="24"/>
      <c r="H53" s="24">
        <f>ROUND(F53*ROUND(D53,2),2)</f>
        <v>36000</v>
      </c>
      <c r="I53" s="23">
        <f t="shared" si="0"/>
        <v>36000</v>
      </c>
      <c r="P53" s="2" t="s">
        <v>14</v>
      </c>
    </row>
    <row r="54" spans="1:9" ht="15.75">
      <c r="A54" s="27" t="s">
        <v>98</v>
      </c>
      <c r="B54" s="38" t="s">
        <v>100</v>
      </c>
      <c r="C54" s="39" t="s">
        <v>30</v>
      </c>
      <c r="D54" s="19">
        <v>118</v>
      </c>
      <c r="E54" s="40">
        <v>62</v>
      </c>
      <c r="F54" s="24"/>
      <c r="G54" s="40">
        <v>7316</v>
      </c>
      <c r="H54" s="24"/>
      <c r="I54" s="41">
        <v>7316</v>
      </c>
    </row>
    <row r="55" spans="1:16" ht="15.75">
      <c r="A55" s="27" t="s">
        <v>99</v>
      </c>
      <c r="B55" s="26" t="s">
        <v>35</v>
      </c>
      <c r="C55" s="25" t="s">
        <v>30</v>
      </c>
      <c r="D55" s="19">
        <v>118</v>
      </c>
      <c r="E55" s="24"/>
      <c r="F55" s="24">
        <v>68</v>
      </c>
      <c r="G55" s="24"/>
      <c r="H55" s="24">
        <f>ROUND(F55*ROUND(D55,2),2)</f>
        <v>8024</v>
      </c>
      <c r="I55" s="23">
        <f>G55+H55</f>
        <v>8024</v>
      </c>
      <c r="P55" s="2" t="s">
        <v>14</v>
      </c>
    </row>
    <row r="56" spans="1:16" ht="15.75">
      <c r="A56" s="16" t="s">
        <v>13</v>
      </c>
      <c r="B56" s="15"/>
      <c r="C56" s="15"/>
      <c r="D56" s="15"/>
      <c r="E56" s="15"/>
      <c r="F56" s="15"/>
      <c r="G56" s="14">
        <f>SUM(G23:G55)</f>
        <v>384292</v>
      </c>
      <c r="H56" s="14">
        <f>SUM(H23:H55)</f>
        <v>915634</v>
      </c>
      <c r="I56" s="13">
        <f>SUM(I23:I55)</f>
        <v>1299926</v>
      </c>
      <c r="P56" s="2" t="s">
        <v>12</v>
      </c>
    </row>
    <row r="57" ht="15.75">
      <c r="P57" s="2" t="s">
        <v>11</v>
      </c>
    </row>
    <row r="58" spans="1:16" ht="15.75">
      <c r="A58" s="30">
        <v>2</v>
      </c>
      <c r="B58" s="29" t="s">
        <v>22</v>
      </c>
      <c r="C58" s="28"/>
      <c r="D58" s="28"/>
      <c r="E58" s="28"/>
      <c r="F58" s="28"/>
      <c r="G58" s="28"/>
      <c r="H58" s="28"/>
      <c r="I58" s="28"/>
      <c r="P58" s="2" t="s">
        <v>21</v>
      </c>
    </row>
    <row r="59" spans="1:9" ht="15.75">
      <c r="A59" s="22" t="s">
        <v>20</v>
      </c>
      <c r="B59" s="21" t="s">
        <v>60</v>
      </c>
      <c r="C59" s="20" t="s">
        <v>17</v>
      </c>
      <c r="D59" s="19">
        <v>1</v>
      </c>
      <c r="E59" s="18">
        <v>12000</v>
      </c>
      <c r="F59" s="18"/>
      <c r="G59" s="18">
        <f>ROUND(E59*ROUND(D59,2),2)</f>
        <v>12000</v>
      </c>
      <c r="H59" s="18"/>
      <c r="I59" s="17">
        <f>G59+H59</f>
        <v>12000</v>
      </c>
    </row>
    <row r="60" spans="1:16" ht="15.75">
      <c r="A60" s="16" t="s">
        <v>13</v>
      </c>
      <c r="B60" s="15"/>
      <c r="C60" s="15"/>
      <c r="D60" s="15"/>
      <c r="E60" s="15"/>
      <c r="F60" s="15"/>
      <c r="G60" s="14">
        <f>SUM(G59:G59)</f>
        <v>12000</v>
      </c>
      <c r="H60" s="14">
        <f>SUM(H59:H59)</f>
        <v>0</v>
      </c>
      <c r="I60" s="13">
        <f>SUM(I59:I59)</f>
        <v>12000</v>
      </c>
      <c r="P60" s="2" t="s">
        <v>12</v>
      </c>
    </row>
    <row r="61" ht="15.75">
      <c r="P61" s="2" t="s">
        <v>11</v>
      </c>
    </row>
    <row r="62" spans="1:16" ht="15.75">
      <c r="A62" s="4" t="s">
        <v>10</v>
      </c>
      <c r="B62" s="11"/>
      <c r="C62" s="12"/>
      <c r="D62" s="11"/>
      <c r="E62" s="11"/>
      <c r="F62" s="11"/>
      <c r="G62" s="3">
        <f>SUMIF(P21:P61,"irazd",G21:G61)</f>
        <v>396292</v>
      </c>
      <c r="H62" s="3">
        <f>SUMIF(P21:P61,"irazd",H21:H61)</f>
        <v>915634</v>
      </c>
      <c r="I62" s="3">
        <f>SUMIF(P21:P61,"irazd",I21:I61)</f>
        <v>1311926</v>
      </c>
      <c r="P62" s="2" t="s">
        <v>9</v>
      </c>
    </row>
    <row r="63" spans="1:16" ht="15.75">
      <c r="A63" s="7"/>
      <c r="B63" s="9"/>
      <c r="C63" s="10"/>
      <c r="D63" s="9"/>
      <c r="E63" s="9"/>
      <c r="F63" s="9"/>
      <c r="G63" s="9"/>
      <c r="H63" s="9"/>
      <c r="I63" s="9"/>
      <c r="P63" s="2" t="s">
        <v>6</v>
      </c>
    </row>
    <row r="64" spans="1:16" ht="15.75">
      <c r="A64" s="7" t="s">
        <v>8</v>
      </c>
      <c r="B64" s="7"/>
      <c r="C64" s="8">
        <v>0.09</v>
      </c>
      <c r="D64" s="7"/>
      <c r="E64" s="7"/>
      <c r="F64" s="7"/>
      <c r="G64" s="7"/>
      <c r="H64" s="7"/>
      <c r="I64" s="6">
        <f>ROUND(ItogoPoRazdelam*$C64,2)</f>
        <v>118073.34</v>
      </c>
      <c r="P64" s="2" t="s">
        <v>7</v>
      </c>
    </row>
    <row r="65" spans="1:16" ht="15.75">
      <c r="A65" s="7"/>
      <c r="B65" s="7"/>
      <c r="C65" s="8"/>
      <c r="D65" s="7"/>
      <c r="E65" s="7"/>
      <c r="F65" s="7"/>
      <c r="G65" s="7"/>
      <c r="H65" s="7"/>
      <c r="I65" s="7"/>
      <c r="P65" s="2" t="s">
        <v>6</v>
      </c>
    </row>
    <row r="66" spans="1:16" ht="15.75">
      <c r="A66" s="7" t="s">
        <v>5</v>
      </c>
      <c r="B66" s="7"/>
      <c r="C66" s="8"/>
      <c r="D66" s="7"/>
      <c r="E66" s="7"/>
      <c r="F66" s="7"/>
      <c r="G66" s="7"/>
      <c r="H66" s="7"/>
      <c r="I66" s="6">
        <f>ItogoPoRazdelam+SUM(I63:I65)</f>
        <v>1429999.34</v>
      </c>
      <c r="P66" s="2" t="s">
        <v>4</v>
      </c>
    </row>
    <row r="67" spans="1:16" ht="15.75">
      <c r="A67" s="7" t="s">
        <v>3</v>
      </c>
      <c r="B67" s="7"/>
      <c r="C67" s="8">
        <v>0</v>
      </c>
      <c r="D67" s="7" t="s">
        <v>63</v>
      </c>
      <c r="E67" s="7"/>
      <c r="F67" s="7"/>
      <c r="G67" s="7"/>
      <c r="H67" s="7"/>
      <c r="I67" s="6">
        <f>ROUND(SummaBezNDS*C67,2)</f>
        <v>0</v>
      </c>
      <c r="P67" s="2" t="s">
        <v>2</v>
      </c>
    </row>
    <row r="68" spans="1:16" ht="15.75">
      <c r="A68" s="4" t="s">
        <v>1</v>
      </c>
      <c r="B68" s="4"/>
      <c r="C68" s="5"/>
      <c r="D68" s="4"/>
      <c r="E68" s="4"/>
      <c r="F68" s="4"/>
      <c r="G68" s="4"/>
      <c r="H68" s="4"/>
      <c r="I68" s="3">
        <f>SummaBezNDS+SummaNDS</f>
        <v>1429999.34</v>
      </c>
      <c r="P68" s="2" t="s">
        <v>0</v>
      </c>
    </row>
    <row r="69" ht="15"/>
    <row r="70" ht="15"/>
    <row r="71" ht="15"/>
    <row r="72" ht="15"/>
    <row r="73" ht="15"/>
    <row r="74" spans="1:9" ht="20.25">
      <c r="A74" s="44"/>
      <c r="B74" s="45"/>
      <c r="C74" s="45"/>
      <c r="D74" s="45"/>
      <c r="E74" s="45"/>
      <c r="F74" s="45"/>
      <c r="G74" s="45"/>
      <c r="H74" s="45"/>
      <c r="I74" s="45"/>
    </row>
  </sheetData>
  <sheetProtection/>
  <mergeCells count="10">
    <mergeCell ref="C2:I9"/>
    <mergeCell ref="A74:I74"/>
    <mergeCell ref="A13:I13"/>
    <mergeCell ref="A14:I14"/>
    <mergeCell ref="G18:I18"/>
    <mergeCell ref="E18:F18"/>
    <mergeCell ref="D18:D19"/>
    <mergeCell ref="C18:C19"/>
    <mergeCell ref="B18:B19"/>
    <mergeCell ref="A18:A19"/>
  </mergeCells>
  <printOptions/>
  <pageMargins left="0.7" right="0.7" top="0.75" bottom="0.75" header="0.3" footer="0.3"/>
  <pageSetup fitToHeight="0" fitToWidth="1" horizontalDpi="360" verticalDpi="360" orientation="landscape" paperSize="9" scale="81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Фирсова Виктория</dc:creator>
  <cp:keywords/>
  <dc:description/>
  <cp:lastModifiedBy>Маркетолог</cp:lastModifiedBy>
  <cp:lastPrinted>2016-02-09T16:18:23Z</cp:lastPrinted>
  <dcterms:created xsi:type="dcterms:W3CDTF">2015-11-30T09:53:50Z</dcterms:created>
  <dcterms:modified xsi:type="dcterms:W3CDTF">2020-05-29T13:04:19Z</dcterms:modified>
  <cp:category/>
  <cp:version/>
  <cp:contentType/>
  <cp:contentStatus/>
</cp:coreProperties>
</file>